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08"/>
  <workbookPr/>
  <mc:AlternateContent xmlns:mc="http://schemas.openxmlformats.org/markup-compatibility/2006">
    <mc:Choice Requires="x15">
      <x15ac:absPath xmlns:x15ac="http://schemas.microsoft.com/office/spreadsheetml/2010/11/ac" url="https://postchag.sharepoint.com/sites/Oeffentliche-Ausschreibungen-CC_WTO/Freigegebene Dokumente/CC_WTO/SECO-Liste/Publizierte_liste/"/>
    </mc:Choice>
  </mc:AlternateContent>
  <xr:revisionPtr revIDLastSave="0" documentId="8_{5D0FED73-429D-4BE7-95BA-032F929BF191}" xr6:coauthVersionLast="47" xr6:coauthVersionMax="47" xr10:uidLastSave="{00000000-0000-0000-0000-000000000000}"/>
  <bookViews>
    <workbookView xWindow="0" yWindow="120" windowWidth="10110" windowHeight="5805" tabRatio="603" firstSheet="2" activeTab="2" xr2:uid="{00000000-000D-0000-FFFF-FFFF00000000}"/>
  </bookViews>
  <sheets>
    <sheet name="Ausgangslage" sheetId="2" state="hidden" r:id="rId1"/>
    <sheet name="Erläuterung" sheetId="8" r:id="rId2"/>
    <sheet name="Liste 2021_Publikation" sheetId="7" r:id="rId3"/>
  </sheets>
  <definedNames>
    <definedName name="_xlnm._FilterDatabase" localSheetId="2" hidden="1">'Liste 2021_Publikation'!$A$4:$G$4</definedName>
    <definedName name="Auftragsart">#REF!</definedName>
    <definedName name="_xlnm.Print_Area" localSheetId="1">Erläuterung!$A$1:$C$7</definedName>
    <definedName name="ja">#REF!</definedName>
    <definedName name="Verfahre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7" l="1"/>
  <c r="G41" i="7"/>
  <c r="G40" i="7"/>
  <c r="G39" i="7"/>
  <c r="G38" i="7"/>
  <c r="G37" i="7"/>
  <c r="G36" i="7"/>
  <c r="G35" i="7"/>
  <c r="G34" i="7"/>
  <c r="G33" i="7"/>
  <c r="G32" i="7"/>
  <c r="G31" i="7"/>
  <c r="G30" i="7"/>
  <c r="G29" i="7"/>
  <c r="G28" i="7"/>
  <c r="G27" i="7"/>
  <c r="G26" i="7"/>
  <c r="G25" i="7"/>
  <c r="G24" i="7"/>
  <c r="G12" i="7"/>
</calcChain>
</file>

<file path=xl/sharedStrings.xml><?xml version="1.0" encoding="utf-8"?>
<sst xmlns="http://schemas.openxmlformats.org/spreadsheetml/2006/main" count="183" uniqueCount="93">
  <si>
    <t>Ausgangslage</t>
  </si>
  <si>
    <t xml:space="preserve">
Information der BKB Stand Umsetzung der Publikation aller Verträge ab CHF 50'000.
Rechtliche Umsetzung in der revidierten VöB
Mit der Revision der VöB wurde die rechtliche Grundlage geschaffen für die Umsetzung der in der Motion 14.3045 von NR Graf-Litscher von 2014 verlangten Publikation aller Beschaffungsverträge ab CHF 50'000.-.
Die revidierte VöB wird gleichzeitig mit dem revidierten BöB auf den 1. Januar 2021 in Kraft treten. Ab diesem Zeitpunkt sind die Vertragsangaben zu erfassen; eine erstmalige Publikation der Liste wird 2022 erfolgen. Artikel 27 der revidierten VöB präzisiert, was konkret und in welcher Form bekannt zu geben ist:
Die Auftraggeberinnen informieren mindestens einmal jährlich in elektronischer Form über ihre dem BöB unterstellten öffentlichen Aufträge ab 50 000 Franken. Bekanntzugeben sind insbesondere:
a. Name und Adresse der berücksichtigten Anbieterin;
b. Gegenstand des Auftrags;
c. Auftragswert;
d. Art des angewandten Verfahrens;
e. Datum des Vertragsbeginns oder Zeitraum der Vertragserfüllung.
Erfasst werden die Beschaffungsverträge, die für öff. Vergaben nach dem revidierten BöB abgeschlossen wurden, mit Ausnahme derjenigen öff. Aufträge, auf die dieses Gesetz nicht anwendbar ist (vgl. zu den Ausnahmen Art. 10 revBöB).</t>
  </si>
  <si>
    <t>Es sind nur diejenigen Beschaffungen dem Vergaberecht unterstellt und entsprechend auf der Liste aufzuführen, die überwiegend einen funktionalen Nutzen für die Erbringung des reservierten Dienstes der Post (Beförderung von Briefen bis 50g) oder für den konzessionierten Personentransport von PostAuto haben.</t>
  </si>
  <si>
    <t>Bei Fragen oder Unklarheiten bitte beim CC-WTO via simap@post.ch melden.</t>
  </si>
  <si>
    <t>Erläuterung der Liste</t>
  </si>
  <si>
    <r>
      <t xml:space="preserve">Bitte beachten Sie, dass die Auftragswerte jeweils </t>
    </r>
    <r>
      <rPr>
        <b/>
        <sz val="11"/>
        <color theme="1"/>
        <rFont val="Frutiger 45 Light"/>
        <family val="2"/>
        <scheme val="minor"/>
      </rPr>
      <t xml:space="preserve">inklusive Mehrwertsteuer </t>
    </r>
    <r>
      <rPr>
        <sz val="11"/>
        <color theme="1"/>
        <rFont val="Frutiger 45 Light"/>
        <family val="2"/>
        <scheme val="minor"/>
      </rPr>
      <t xml:space="preserve">sind, für die Berechnung des </t>
    </r>
    <r>
      <rPr>
        <b/>
        <sz val="11"/>
        <color theme="1"/>
        <rFont val="Frutiger 45 Light"/>
        <family val="2"/>
        <scheme val="minor"/>
      </rPr>
      <t>massgebenden Schwellenwertes jedoch der Auftragswert exklusive Mehrwertsteuer</t>
    </r>
    <r>
      <rPr>
        <sz val="11"/>
        <color theme="1"/>
        <rFont val="Frutiger 45 Light"/>
        <family val="2"/>
        <scheme val="minor"/>
      </rPr>
      <t xml:space="preserve"> relevant ist.</t>
    </r>
  </si>
  <si>
    <t>Auf der Liste befinden sich auch die Beschaffungen, welche unter www.simap.ch publiziert wurden.</t>
  </si>
  <si>
    <t>Die Post publiziert hier alle Verträge, welche im Jahr 2021 abgeschlossen wurden, unabhängig vom konkreten Vertrags- bzw. Leistungsbeginn. Letzterer kann folglich auch erst zu einem späteren Zeitpunkt (2022) starten.</t>
  </si>
  <si>
    <t xml:space="preserve">Unter dem Verfahrenstyp "Freihändiges Verfahren" sind auch Aufträge aufgeführt, die im Rahmen einer Angebotsanfrage bei mehreren Anbietern und somit im Wettbewerb vergeben worden sind. </t>
  </si>
  <si>
    <t>Lieferant (Auftragnehmer)</t>
  </si>
  <si>
    <t xml:space="preserve">Beschaffungsgegenstand
 (Kategorie)
</t>
  </si>
  <si>
    <t>Vergabeverfahren</t>
  </si>
  <si>
    <t xml:space="preserve">Vertragsbeginn </t>
  </si>
  <si>
    <t>Vertragsende inkl. Verlängerungs-optionen</t>
  </si>
  <si>
    <r>
      <t xml:space="preserve">Auftragswert </t>
    </r>
    <r>
      <rPr>
        <b/>
        <u/>
        <sz val="11"/>
        <color theme="1"/>
        <rFont val="Frutiger 45 Light"/>
        <family val="2"/>
        <scheme val="minor"/>
      </rPr>
      <t>inkl. MwSt</t>
    </r>
    <r>
      <rPr>
        <b/>
        <sz val="11"/>
        <color theme="1"/>
        <rFont val="Frutiger 45 Light"/>
        <family val="2"/>
        <scheme val="minor"/>
      </rPr>
      <t xml:space="preserve"> und allfällige Optionen</t>
    </r>
  </si>
  <si>
    <t>Name</t>
  </si>
  <si>
    <t>PLZ/Ort</t>
  </si>
  <si>
    <t>Thur Taxi AG</t>
  </si>
  <si>
    <t>5870 Weinfelden</t>
  </si>
  <si>
    <t>Dienstleistungen im Zusammenhang mit dem konzessionierten Personentransport</t>
  </si>
  <si>
    <t>Einladungsverfahren</t>
  </si>
  <si>
    <t>Sphinx Connect GmbH</t>
  </si>
  <si>
    <t>6340 Baar</t>
  </si>
  <si>
    <t xml:space="preserve">Printgeräte  </t>
  </si>
  <si>
    <t>Freihändiges Verfahren</t>
  </si>
  <si>
    <t>Kyburz Switzerland AG</t>
  </si>
  <si>
    <t>8427 Freienstein</t>
  </si>
  <si>
    <t>Fahrzeuge</t>
  </si>
  <si>
    <t>Aspect 3 GmbH</t>
  </si>
  <si>
    <t>3031 Bern</t>
  </si>
  <si>
    <t>Dienstleistungen</t>
  </si>
  <si>
    <t>Teamwork</t>
  </si>
  <si>
    <t>3014 Bern</t>
  </si>
  <si>
    <t>SW-Pflege und HW-Wartung</t>
  </si>
  <si>
    <t>31.04.2025</t>
  </si>
  <si>
    <t>Puzzle ITC GmbH</t>
  </si>
  <si>
    <t>3007 Bern</t>
  </si>
  <si>
    <t>Informatikdienstleistungen im Bereich IKT, exkl. Personalverleih</t>
  </si>
  <si>
    <t>Facebook Ireland Limited</t>
  </si>
  <si>
    <t>D02X525 DUBLIN</t>
  </si>
  <si>
    <t>Publikationen inkl. Agenturleistungen</t>
  </si>
  <si>
    <t>Bäumlin &amp; John AG</t>
  </si>
  <si>
    <t>5070 Frick</t>
  </si>
  <si>
    <t>Zivile Bauten, Honorare</t>
  </si>
  <si>
    <t>Siemens Logistics AG</t>
  </si>
  <si>
    <t>8047 Zürich</t>
  </si>
  <si>
    <t>Zivile Bauten, Bauleistungen</t>
  </si>
  <si>
    <t>ABB Schweiz AG</t>
  </si>
  <si>
    <t>5400 Baden</t>
  </si>
  <si>
    <t>Güter für spezifische Anwendungsbereiche</t>
  </si>
  <si>
    <t>Offenes Verfahren</t>
  </si>
  <si>
    <t>vRbikes.ch ag</t>
  </si>
  <si>
    <t>6302 Zug</t>
  </si>
  <si>
    <t>Nexbyte AG</t>
  </si>
  <si>
    <t>3600 Thun</t>
  </si>
  <si>
    <t>IVU Traffic Technologies AG</t>
  </si>
  <si>
    <t>12161 Berlin</t>
  </si>
  <si>
    <t>Pierre Steulet SA</t>
  </si>
  <si>
    <t>2830 Courrendlin</t>
  </si>
  <si>
    <t>Dienstleistung für Betrieb und Unterhalt von Gütern, zivil</t>
  </si>
  <si>
    <t>Audity GmbH</t>
  </si>
  <si>
    <t>78467 Konstanz</t>
  </si>
  <si>
    <t>Diverse Dienstleistungen</t>
  </si>
  <si>
    <t>CHF 93'845.00</t>
  </si>
  <si>
    <t>Stefan Fontana,</t>
  </si>
  <si>
    <t>7130 Illanz</t>
  </si>
  <si>
    <t>Interbus AG</t>
  </si>
  <si>
    <t>3210 Kerzers</t>
  </si>
  <si>
    <t>EvoBus (Schweiz) AG</t>
  </si>
  <si>
    <t>8400 Winterthur</t>
  </si>
  <si>
    <t>Fahrzeuge für den konzessionierten Personentransport</t>
  </si>
  <si>
    <t>MAN Truck&amp;Bus (Schweiz) AG</t>
  </si>
  <si>
    <t>8112 Otelfingen</t>
  </si>
  <si>
    <t>Iveco (Schweiz) AG</t>
  </si>
  <si>
    <t>8302 Kloten</t>
  </si>
  <si>
    <t>K-Bus GmBH</t>
  </si>
  <si>
    <t>A-7053 Hornstein</t>
  </si>
  <si>
    <t>Waldspurger + Bühlmann AG</t>
  </si>
  <si>
    <t>5506 Mägenwil</t>
  </si>
  <si>
    <t>Rosero Distribuiton s.r.o</t>
  </si>
  <si>
    <t>Spišská Nová Ves</t>
  </si>
  <si>
    <t>Scania Schweiz AG</t>
  </si>
  <si>
    <t>Solaris Schweiz GmbH</t>
  </si>
  <si>
    <t>5212 Hausen AG</t>
  </si>
  <si>
    <t>Sopra Steria AG</t>
  </si>
  <si>
    <t>8902 Urdorf ZH</t>
  </si>
  <si>
    <t>Noser Engineering AG</t>
  </si>
  <si>
    <t>6039 Root 4</t>
  </si>
  <si>
    <t>Speedlounge GmbH</t>
  </si>
  <si>
    <t>3661 Uetendorf</t>
  </si>
  <si>
    <t>Almatec AG</t>
  </si>
  <si>
    <t>6170 Schüpfheim</t>
  </si>
  <si>
    <t>Postdienste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</si>
</sst>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00;[Red]&quot;CHF&quot;\ #,##0.00"/>
  </numFmts>
  <fonts count="9">
    <font>
      <sz val="11"/>
      <color theme="1"/>
      <name val="Frutiger 45 Light"/>
      <family val="2"/>
      <scheme val="minor"/>
    </font>
    <font>
      <b/>
      <sz val="11"/>
      <color theme="1"/>
      <name val="Frutiger 45 Light"/>
      <family val="2"/>
      <scheme val="minor"/>
    </font>
    <font>
      <b/>
      <sz val="22"/>
      <color theme="1"/>
      <name val="Frutiger 45 Light"/>
      <family val="2"/>
      <scheme val="minor"/>
    </font>
    <font>
      <sz val="11"/>
      <name val="Frutiger 45 Light"/>
      <family val="2"/>
      <scheme val="minor"/>
    </font>
    <font>
      <u/>
      <sz val="11"/>
      <color theme="10"/>
      <name val="Frutiger 45 Light"/>
      <family val="2"/>
      <scheme val="minor"/>
    </font>
    <font>
      <sz val="11"/>
      <color theme="10"/>
      <name val="Frutiger 45 Light"/>
      <family val="2"/>
      <scheme val="minor"/>
    </font>
    <font>
      <sz val="11"/>
      <color indexed="8"/>
      <name val="Frutiger 45 Light"/>
      <family val="2"/>
      <scheme val="minor"/>
    </font>
    <font>
      <b/>
      <u/>
      <sz val="11"/>
      <color theme="1"/>
      <name val="Frutiger 45 Light"/>
      <family val="2"/>
      <scheme val="minor"/>
    </font>
    <font>
      <b/>
      <sz val="11"/>
      <name val="Frutiger 45 Light"/>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6" fillId="0" borderId="0"/>
  </cellStyleXfs>
  <cellXfs count="35">
    <xf numFmtId="0" fontId="0" fillId="0" borderId="0" xfId="0"/>
    <xf numFmtId="0" fontId="0" fillId="0" borderId="0" xfId="0" applyAlignment="1">
      <alignment horizontal="left" vertical="center" wrapText="1"/>
    </xf>
    <xf numFmtId="164" fontId="0" fillId="0" borderId="0" xfId="0" applyNumberFormat="1" applyAlignment="1">
      <alignment horizontal="left" vertical="center" wrapText="1"/>
    </xf>
    <xf numFmtId="0" fontId="0" fillId="2" borderId="2" xfId="0" applyFill="1" applyBorder="1" applyAlignment="1">
      <alignment horizontal="left" vertical="center" wrapText="1"/>
    </xf>
    <xf numFmtId="0" fontId="2" fillId="0" borderId="0" xfId="0" applyFont="1"/>
    <xf numFmtId="0" fontId="0" fillId="0" borderId="1" xfId="0" applyBorder="1" applyAlignment="1">
      <alignment horizontal="left" vertical="center" wrapText="1"/>
    </xf>
    <xf numFmtId="0" fontId="0" fillId="0" borderId="6" xfId="0" applyBorder="1"/>
    <xf numFmtId="0" fontId="0" fillId="0" borderId="7" xfId="0" applyBorder="1" applyAlignment="1">
      <alignment vertical="top" wrapText="1"/>
    </xf>
    <xf numFmtId="0" fontId="5" fillId="0" borderId="0" xfId="1" applyFont="1"/>
    <xf numFmtId="0" fontId="1" fillId="0" borderId="0" xfId="0" applyFont="1"/>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0" fillId="3" borderId="1" xfId="0" applyFill="1" applyBorder="1" applyAlignment="1">
      <alignment horizontal="left" vertical="center" wrapText="1"/>
    </xf>
    <xf numFmtId="0" fontId="0" fillId="3" borderId="0" xfId="0" applyFill="1" applyAlignment="1">
      <alignment horizontal="left" vertical="center" wrapText="1"/>
    </xf>
    <xf numFmtId="14" fontId="0" fillId="0" borderId="1" xfId="0" applyNumberFormat="1" applyBorder="1" applyAlignment="1">
      <alignment horizontal="center" vertical="center" wrapText="1"/>
    </xf>
    <xf numFmtId="14" fontId="3" fillId="0" borderId="1" xfId="0" applyNumberFormat="1" applyFont="1" applyBorder="1" applyAlignment="1">
      <alignment horizontal="center" vertical="center" wrapText="1"/>
    </xf>
    <xf numFmtId="14" fontId="0" fillId="3" borderId="1" xfId="0" applyNumberForma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left" vertical="center"/>
    </xf>
    <xf numFmtId="0" fontId="3" fillId="0" borderId="1" xfId="0" applyFont="1" applyBorder="1"/>
    <xf numFmtId="0" fontId="3" fillId="0" borderId="0" xfId="0" applyFont="1" applyAlignment="1">
      <alignment horizontal="left" vertical="center"/>
    </xf>
    <xf numFmtId="164" fontId="0" fillId="0" borderId="1" xfId="0" applyNumberFormat="1" applyBorder="1" applyAlignment="1">
      <alignment horizontal="right" vertical="center" wrapText="1"/>
    </xf>
    <xf numFmtId="164" fontId="3" fillId="0" borderId="1" xfId="0" applyNumberFormat="1" applyFont="1" applyBorder="1" applyAlignment="1">
      <alignment horizontal="right" vertical="center" wrapText="1"/>
    </xf>
    <xf numFmtId="164" fontId="0" fillId="3" borderId="1" xfId="0" applyNumberFormat="1" applyFill="1" applyBorder="1" applyAlignment="1">
      <alignment horizontal="right" vertical="center" wrapText="1"/>
    </xf>
    <xf numFmtId="0" fontId="0" fillId="0" borderId="5" xfId="0" applyBorder="1" applyAlignment="1">
      <alignment vertical="center" wrapText="1"/>
    </xf>
    <xf numFmtId="0" fontId="0" fillId="0" borderId="6" xfId="0" applyBorder="1" applyAlignment="1">
      <alignment vertical="center"/>
    </xf>
    <xf numFmtId="0" fontId="0" fillId="0" borderId="0" xfId="0" applyAlignment="1">
      <alignment horizontal="left" vertical="top" wrapText="1"/>
    </xf>
    <xf numFmtId="0" fontId="3" fillId="0" borderId="0" xfId="0" applyFont="1" applyAlignment="1">
      <alignment horizontal="left" vertical="top" wrapText="1"/>
    </xf>
    <xf numFmtId="164" fontId="1" fillId="2" borderId="1" xfId="0" applyNumberFormat="1"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3">
    <cellStyle name="Hyperlink" xfId="1" xr:uid="{00000000-0005-0000-0000-000000000000}"/>
    <cellStyle name="Normal 2" xfId="2" xr:uid="{00000000-0005-0000-0000-000001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Design">
  <a:themeElements>
    <a:clrScheme name="Post-Farben DM hell">
      <a:dk1>
        <a:sysClr val="windowText" lastClr="000000"/>
      </a:dk1>
      <a:lt1>
        <a:srgbClr val="FFFFFF"/>
      </a:lt1>
      <a:dk2>
        <a:srgbClr val="F4F3F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i%20Fragen%20oder%20Unklarheiten%20bitte%20beim%20CC-WTO%20via%20simap@post.ch%20melde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FFFF00"/>
  </sheetPr>
  <dimension ref="A1:A8"/>
  <sheetViews>
    <sheetView workbookViewId="0">
      <selection activeCell="H51" sqref="H51"/>
    </sheetView>
  </sheetViews>
  <sheetFormatPr defaultColWidth="11" defaultRowHeight="15"/>
  <cols>
    <col min="1" max="1" width="74.5" customWidth="1"/>
  </cols>
  <sheetData>
    <row r="1" spans="1:1" ht="27.75">
      <c r="A1" s="4" t="s">
        <v>0</v>
      </c>
    </row>
    <row r="2" spans="1:1" ht="37.5" customHeight="1">
      <c r="A2" s="24" t="s">
        <v>1</v>
      </c>
    </row>
    <row r="3" spans="1:1" ht="90" customHeight="1">
      <c r="A3" s="25"/>
    </row>
    <row r="4" spans="1:1" ht="107.25" customHeight="1">
      <c r="A4" s="25"/>
    </row>
    <row r="5" spans="1:1" ht="123" customHeight="1">
      <c r="A5" s="25"/>
    </row>
    <row r="6" spans="1:1">
      <c r="A6" s="6"/>
    </row>
    <row r="7" spans="1:1" ht="69.75" customHeight="1">
      <c r="A7" s="7" t="s">
        <v>2</v>
      </c>
    </row>
    <row r="8" spans="1:1" ht="33" customHeight="1">
      <c r="A8" s="8" t="s">
        <v>3</v>
      </c>
    </row>
  </sheetData>
  <mergeCells count="1">
    <mergeCell ref="A2:A5"/>
  </mergeCells>
  <hyperlinks>
    <hyperlink ref="A8" r:id="rId1" xr:uid="{00000000-0004-0000-0000-000000000000}"/>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9"/>
  <sheetViews>
    <sheetView zoomScaleNormal="100" workbookViewId="0"/>
  </sheetViews>
  <sheetFormatPr defaultColWidth="11" defaultRowHeight="15"/>
  <cols>
    <col min="1" max="1" width="25.5" customWidth="1"/>
    <col min="2" max="2" width="57.125" customWidth="1"/>
  </cols>
  <sheetData>
    <row r="1" spans="1:2">
      <c r="A1" s="9" t="s">
        <v>4</v>
      </c>
    </row>
    <row r="6" spans="1:2" ht="51.75" customHeight="1">
      <c r="A6" s="26" t="s">
        <v>5</v>
      </c>
      <c r="B6" s="26"/>
    </row>
    <row r="7" spans="1:2" ht="28.5" customHeight="1">
      <c r="A7" s="26" t="s">
        <v>6</v>
      </c>
      <c r="B7" s="26"/>
    </row>
    <row r="8" spans="1:2" ht="59.25" customHeight="1">
      <c r="A8" s="27" t="s">
        <v>7</v>
      </c>
      <c r="B8" s="27"/>
    </row>
    <row r="9" spans="1:2" ht="30.75" customHeight="1">
      <c r="A9" s="27" t="s">
        <v>8</v>
      </c>
      <c r="B9" s="27"/>
    </row>
  </sheetData>
  <mergeCells count="4">
    <mergeCell ref="A6:B6"/>
    <mergeCell ref="A7:B7"/>
    <mergeCell ref="A8:B8"/>
    <mergeCell ref="A9:B9"/>
  </mergeCells>
  <pageMargins left="0.7" right="0.7" top="0.78740157499999996" bottom="0.78740157499999996" header="0.3" footer="0.3"/>
  <pageSetup paperSize="9" scale="86" orientation="portrait" r:id="rId1"/>
  <headerFooter>
    <oddHeader>&amp;CBeschaffungsreporting 2021&amp;R&amp;G</oddHeader>
    <oddFooter>&amp;CV01.01</oddFooter>
  </headerFooter>
  <colBreaks count="1" manualBreakCount="1">
    <brk id="3" max="13"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3:G45"/>
  <sheetViews>
    <sheetView tabSelected="1" zoomScale="90" zoomScaleNormal="90" workbookViewId="0">
      <selection activeCell="K13" sqref="K13"/>
    </sheetView>
  </sheetViews>
  <sheetFormatPr defaultColWidth="11" defaultRowHeight="15"/>
  <cols>
    <col min="1" max="1" width="30.875" style="1" customWidth="1"/>
    <col min="2" max="2" width="16.875" style="1" bestFit="1" customWidth="1"/>
    <col min="3" max="3" width="54.5" style="1" customWidth="1"/>
    <col min="4" max="4" width="28.5" style="20" customWidth="1"/>
    <col min="5" max="5" width="17.25" style="17" customWidth="1"/>
    <col min="6" max="6" width="17.375" style="17" bestFit="1" customWidth="1"/>
    <col min="7" max="7" width="28.625" style="2" customWidth="1"/>
    <col min="8" max="16384" width="11" style="1"/>
  </cols>
  <sheetData>
    <row r="3" spans="1:7" ht="45" customHeight="1">
      <c r="A3" s="29" t="s">
        <v>9</v>
      </c>
      <c r="B3" s="30"/>
      <c r="C3" s="31" t="s">
        <v>10</v>
      </c>
      <c r="D3" s="33" t="s">
        <v>11</v>
      </c>
      <c r="E3" s="34" t="s">
        <v>12</v>
      </c>
      <c r="F3" s="34" t="s">
        <v>13</v>
      </c>
      <c r="G3" s="28" t="s">
        <v>14</v>
      </c>
    </row>
    <row r="4" spans="1:7" ht="54" customHeight="1">
      <c r="A4" s="3" t="s">
        <v>15</v>
      </c>
      <c r="B4" s="3" t="s">
        <v>16</v>
      </c>
      <c r="C4" s="32"/>
      <c r="D4" s="33"/>
      <c r="E4" s="34"/>
      <c r="F4" s="34"/>
      <c r="G4" s="28"/>
    </row>
    <row r="5" spans="1:7" ht="30">
      <c r="A5" s="5" t="s">
        <v>17</v>
      </c>
      <c r="B5" s="5" t="s">
        <v>18</v>
      </c>
      <c r="C5" s="5" t="s">
        <v>19</v>
      </c>
      <c r="D5" s="18" t="s">
        <v>20</v>
      </c>
      <c r="E5" s="14">
        <v>44542</v>
      </c>
      <c r="F5" s="14">
        <v>46002</v>
      </c>
      <c r="G5" s="21">
        <v>600000</v>
      </c>
    </row>
    <row r="6" spans="1:7">
      <c r="A6" s="5" t="s">
        <v>21</v>
      </c>
      <c r="B6" s="5" t="s">
        <v>22</v>
      </c>
      <c r="C6" s="5" t="s">
        <v>23</v>
      </c>
      <c r="D6" s="18" t="s">
        <v>24</v>
      </c>
      <c r="E6" s="14">
        <v>44301</v>
      </c>
      <c r="F6" s="14">
        <v>44319</v>
      </c>
      <c r="G6" s="21">
        <v>70000</v>
      </c>
    </row>
    <row r="7" spans="1:7">
      <c r="A7" s="5" t="s">
        <v>25</v>
      </c>
      <c r="B7" s="5" t="s">
        <v>26</v>
      </c>
      <c r="C7" s="5" t="s">
        <v>27</v>
      </c>
      <c r="D7" s="18" t="s">
        <v>24</v>
      </c>
      <c r="E7" s="14">
        <v>44300</v>
      </c>
      <c r="F7" s="14">
        <v>46857</v>
      </c>
      <c r="G7" s="21">
        <v>201692</v>
      </c>
    </row>
    <row r="8" spans="1:7">
      <c r="A8" s="5" t="s">
        <v>28</v>
      </c>
      <c r="B8" s="5" t="s">
        <v>29</v>
      </c>
      <c r="C8" s="5" t="s">
        <v>30</v>
      </c>
      <c r="D8" s="18" t="s">
        <v>24</v>
      </c>
      <c r="E8" s="14">
        <v>44197</v>
      </c>
      <c r="F8" s="14">
        <v>44439</v>
      </c>
      <c r="G8" s="21">
        <v>236940</v>
      </c>
    </row>
    <row r="9" spans="1:7">
      <c r="A9" s="5" t="s">
        <v>31</v>
      </c>
      <c r="B9" s="5" t="s">
        <v>32</v>
      </c>
      <c r="C9" s="5" t="s">
        <v>33</v>
      </c>
      <c r="D9" s="18" t="s">
        <v>24</v>
      </c>
      <c r="E9" s="14">
        <v>44317</v>
      </c>
      <c r="F9" s="14" t="s">
        <v>34</v>
      </c>
      <c r="G9" s="21">
        <v>172320</v>
      </c>
    </row>
    <row r="10" spans="1:7">
      <c r="A10" s="5" t="s">
        <v>31</v>
      </c>
      <c r="B10" s="5" t="s">
        <v>32</v>
      </c>
      <c r="C10" s="5" t="s">
        <v>33</v>
      </c>
      <c r="D10" s="18" t="s">
        <v>24</v>
      </c>
      <c r="E10" s="14">
        <v>44317</v>
      </c>
      <c r="F10" s="14">
        <v>45777</v>
      </c>
      <c r="G10" s="21">
        <v>700050</v>
      </c>
    </row>
    <row r="11" spans="1:7">
      <c r="A11" s="5" t="s">
        <v>35</v>
      </c>
      <c r="B11" s="5" t="s">
        <v>36</v>
      </c>
      <c r="C11" s="5" t="s">
        <v>37</v>
      </c>
      <c r="D11" s="18" t="s">
        <v>24</v>
      </c>
      <c r="E11" s="14">
        <v>44197</v>
      </c>
      <c r="F11" s="14">
        <v>44561</v>
      </c>
      <c r="G11" s="21">
        <v>156725</v>
      </c>
    </row>
    <row r="12" spans="1:7">
      <c r="A12" s="5" t="s">
        <v>38</v>
      </c>
      <c r="B12" s="5" t="s">
        <v>39</v>
      </c>
      <c r="C12" s="5" t="s">
        <v>40</v>
      </c>
      <c r="D12" s="18" t="s">
        <v>24</v>
      </c>
      <c r="E12" s="14">
        <v>44197</v>
      </c>
      <c r="F12" s="14">
        <v>44561</v>
      </c>
      <c r="G12" s="21">
        <f>50000*1.077</f>
        <v>53850</v>
      </c>
    </row>
    <row r="13" spans="1:7" ht="35.25" customHeight="1">
      <c r="A13" s="5" t="s">
        <v>41</v>
      </c>
      <c r="B13" s="5" t="s">
        <v>42</v>
      </c>
      <c r="C13" s="5" t="s">
        <v>43</v>
      </c>
      <c r="D13" s="18" t="s">
        <v>20</v>
      </c>
      <c r="E13" s="14">
        <v>44228</v>
      </c>
      <c r="F13" s="14">
        <v>45291</v>
      </c>
      <c r="G13" s="21">
        <v>281850</v>
      </c>
    </row>
    <row r="14" spans="1:7">
      <c r="A14" s="5" t="s">
        <v>44</v>
      </c>
      <c r="B14" s="5" t="s">
        <v>45</v>
      </c>
      <c r="C14" s="5" t="s">
        <v>46</v>
      </c>
      <c r="D14" s="18" t="s">
        <v>24</v>
      </c>
      <c r="E14" s="14">
        <v>44362</v>
      </c>
      <c r="F14" s="14">
        <v>44439</v>
      </c>
      <c r="G14" s="21">
        <v>144722</v>
      </c>
    </row>
    <row r="15" spans="1:7">
      <c r="A15" s="5" t="s">
        <v>47</v>
      </c>
      <c r="B15" s="5" t="s">
        <v>48</v>
      </c>
      <c r="C15" s="5" t="s">
        <v>49</v>
      </c>
      <c r="D15" s="18" t="s">
        <v>24</v>
      </c>
      <c r="E15" s="14">
        <v>44454</v>
      </c>
      <c r="F15" s="14">
        <v>44475</v>
      </c>
      <c r="G15" s="21">
        <v>257990</v>
      </c>
    </row>
    <row r="16" spans="1:7">
      <c r="A16" s="5" t="s">
        <v>25</v>
      </c>
      <c r="B16" s="5" t="s">
        <v>26</v>
      </c>
      <c r="C16" s="5" t="s">
        <v>27</v>
      </c>
      <c r="D16" s="19" t="s">
        <v>50</v>
      </c>
      <c r="E16" s="14">
        <v>44372</v>
      </c>
      <c r="F16" s="14">
        <v>46197</v>
      </c>
      <c r="G16" s="21">
        <v>59383164.579999998</v>
      </c>
    </row>
    <row r="17" spans="1:7">
      <c r="A17" s="5" t="s">
        <v>51</v>
      </c>
      <c r="B17" s="5" t="s">
        <v>52</v>
      </c>
      <c r="C17" s="5" t="s">
        <v>27</v>
      </c>
      <c r="D17" s="19" t="s">
        <v>50</v>
      </c>
      <c r="E17" s="14">
        <v>44372</v>
      </c>
      <c r="F17" s="14">
        <v>46197</v>
      </c>
      <c r="G17" s="21">
        <v>29780693.5</v>
      </c>
    </row>
    <row r="18" spans="1:7" ht="25.5" customHeight="1">
      <c r="A18" s="5" t="s">
        <v>53</v>
      </c>
      <c r="B18" s="5" t="s">
        <v>54</v>
      </c>
      <c r="C18" s="5" t="s">
        <v>33</v>
      </c>
      <c r="D18" s="18" t="s">
        <v>24</v>
      </c>
      <c r="E18" s="14">
        <v>44197</v>
      </c>
      <c r="F18" s="14">
        <v>45657</v>
      </c>
      <c r="G18" s="21">
        <v>2000000</v>
      </c>
    </row>
    <row r="19" spans="1:7">
      <c r="A19" s="5" t="s">
        <v>55</v>
      </c>
      <c r="B19" s="5" t="s">
        <v>56</v>
      </c>
      <c r="C19" s="5" t="s">
        <v>33</v>
      </c>
      <c r="D19" s="18" t="s">
        <v>24</v>
      </c>
      <c r="E19" s="14">
        <v>44409</v>
      </c>
      <c r="F19" s="14">
        <v>44774</v>
      </c>
      <c r="G19" s="21">
        <v>1200000</v>
      </c>
    </row>
    <row r="20" spans="1:7">
      <c r="A20" s="5" t="s">
        <v>57</v>
      </c>
      <c r="B20" s="5" t="s">
        <v>58</v>
      </c>
      <c r="C20" s="5" t="s">
        <v>59</v>
      </c>
      <c r="D20" s="18" t="s">
        <v>20</v>
      </c>
      <c r="E20" s="14">
        <v>44361</v>
      </c>
      <c r="F20" s="14">
        <v>44361</v>
      </c>
      <c r="G20" s="21">
        <v>346900</v>
      </c>
    </row>
    <row r="21" spans="1:7" ht="33" customHeight="1">
      <c r="A21" s="5" t="s">
        <v>60</v>
      </c>
      <c r="B21" s="5" t="s">
        <v>61</v>
      </c>
      <c r="C21" s="5" t="s">
        <v>62</v>
      </c>
      <c r="D21" s="18" t="s">
        <v>24</v>
      </c>
      <c r="E21" s="14">
        <v>44417</v>
      </c>
      <c r="F21" s="14">
        <v>44377</v>
      </c>
      <c r="G21" s="21" t="s">
        <v>63</v>
      </c>
    </row>
    <row r="22" spans="1:7" ht="29.25" customHeight="1">
      <c r="A22" s="5" t="s">
        <v>64</v>
      </c>
      <c r="B22" s="5" t="s">
        <v>65</v>
      </c>
      <c r="C22" s="5" t="s">
        <v>59</v>
      </c>
      <c r="D22" s="19" t="s">
        <v>50</v>
      </c>
      <c r="E22" s="14">
        <v>44562</v>
      </c>
      <c r="F22" s="14">
        <v>46752</v>
      </c>
      <c r="G22" s="21">
        <v>1671309.2</v>
      </c>
    </row>
    <row r="23" spans="1:7" ht="36.75" customHeight="1">
      <c r="A23" s="5" t="s">
        <v>66</v>
      </c>
      <c r="B23" s="5" t="s">
        <v>67</v>
      </c>
      <c r="C23" s="5" t="s">
        <v>59</v>
      </c>
      <c r="D23" s="19" t="s">
        <v>50</v>
      </c>
      <c r="E23" s="14">
        <v>44562</v>
      </c>
      <c r="F23" s="14">
        <v>46752</v>
      </c>
      <c r="G23" s="21">
        <v>1949860.75</v>
      </c>
    </row>
    <row r="24" spans="1:7" ht="36" customHeight="1">
      <c r="A24" s="5" t="s">
        <v>68</v>
      </c>
      <c r="B24" s="5" t="s">
        <v>69</v>
      </c>
      <c r="C24" s="5" t="s">
        <v>70</v>
      </c>
      <c r="D24" s="19" t="s">
        <v>50</v>
      </c>
      <c r="E24" s="14">
        <v>44652</v>
      </c>
      <c r="F24" s="14">
        <v>45291</v>
      </c>
      <c r="G24" s="21">
        <f>15*313000*1.077</f>
        <v>5056515</v>
      </c>
    </row>
    <row r="25" spans="1:7">
      <c r="A25" s="5" t="s">
        <v>71</v>
      </c>
      <c r="B25" s="5" t="s">
        <v>72</v>
      </c>
      <c r="C25" s="5" t="s">
        <v>70</v>
      </c>
      <c r="D25" s="19" t="s">
        <v>50</v>
      </c>
      <c r="E25" s="14">
        <v>44652</v>
      </c>
      <c r="F25" s="14">
        <v>45291</v>
      </c>
      <c r="G25" s="21">
        <f>60*313000*1.077</f>
        <v>20226060</v>
      </c>
    </row>
    <row r="26" spans="1:7">
      <c r="A26" s="5" t="s">
        <v>71</v>
      </c>
      <c r="B26" s="5" t="s">
        <v>72</v>
      </c>
      <c r="C26" s="5" t="s">
        <v>70</v>
      </c>
      <c r="D26" s="19" t="s">
        <v>50</v>
      </c>
      <c r="E26" s="14">
        <v>44652</v>
      </c>
      <c r="F26" s="14">
        <v>45291</v>
      </c>
      <c r="G26" s="21">
        <f>5*340000*1.077</f>
        <v>1830900</v>
      </c>
    </row>
    <row r="27" spans="1:7">
      <c r="A27" s="5" t="s">
        <v>71</v>
      </c>
      <c r="B27" s="5" t="s">
        <v>72</v>
      </c>
      <c r="C27" s="5" t="s">
        <v>70</v>
      </c>
      <c r="D27" s="19" t="s">
        <v>50</v>
      </c>
      <c r="E27" s="14">
        <v>44652</v>
      </c>
      <c r="F27" s="14">
        <v>45291</v>
      </c>
      <c r="G27" s="21">
        <f>40*410000*1.077</f>
        <v>17662800</v>
      </c>
    </row>
    <row r="28" spans="1:7" ht="27" customHeight="1">
      <c r="A28" s="5" t="s">
        <v>68</v>
      </c>
      <c r="B28" s="5" t="s">
        <v>69</v>
      </c>
      <c r="C28" s="5" t="s">
        <v>70</v>
      </c>
      <c r="D28" s="19" t="s">
        <v>50</v>
      </c>
      <c r="E28" s="14">
        <v>44652</v>
      </c>
      <c r="F28" s="14">
        <v>45291</v>
      </c>
      <c r="G28" s="21">
        <f>9*165000*1.077</f>
        <v>1599345</v>
      </c>
    </row>
    <row r="29" spans="1:7">
      <c r="A29" s="5" t="s">
        <v>73</v>
      </c>
      <c r="B29" s="5" t="s">
        <v>74</v>
      </c>
      <c r="C29" s="5" t="s">
        <v>70</v>
      </c>
      <c r="D29" s="19" t="s">
        <v>50</v>
      </c>
      <c r="E29" s="14">
        <v>44652</v>
      </c>
      <c r="F29" s="14">
        <v>45291</v>
      </c>
      <c r="G29" s="21">
        <f>10*190000*1.077</f>
        <v>2046300</v>
      </c>
    </row>
    <row r="30" spans="1:7" ht="27.75" customHeight="1">
      <c r="A30" s="5" t="s">
        <v>75</v>
      </c>
      <c r="B30" s="5" t="s">
        <v>76</v>
      </c>
      <c r="C30" s="5" t="s">
        <v>70</v>
      </c>
      <c r="D30" s="19" t="s">
        <v>50</v>
      </c>
      <c r="E30" s="14">
        <v>44652</v>
      </c>
      <c r="F30" s="14">
        <v>45291</v>
      </c>
      <c r="G30" s="21">
        <f>5*170000*1.077</f>
        <v>915450</v>
      </c>
    </row>
    <row r="31" spans="1:7">
      <c r="A31" s="5" t="s">
        <v>77</v>
      </c>
      <c r="B31" s="5" t="s">
        <v>78</v>
      </c>
      <c r="C31" s="5" t="s">
        <v>70</v>
      </c>
      <c r="D31" s="19" t="s">
        <v>50</v>
      </c>
      <c r="E31" s="14">
        <v>44652</v>
      </c>
      <c r="F31" s="14">
        <v>45291</v>
      </c>
      <c r="G31" s="21">
        <f>5*165000*1.077</f>
        <v>888525</v>
      </c>
    </row>
    <row r="32" spans="1:7">
      <c r="A32" s="5" t="s">
        <v>77</v>
      </c>
      <c r="B32" s="5" t="s">
        <v>78</v>
      </c>
      <c r="C32" s="5" t="s">
        <v>70</v>
      </c>
      <c r="D32" s="19" t="s">
        <v>50</v>
      </c>
      <c r="E32" s="14">
        <v>44652</v>
      </c>
      <c r="F32" s="14">
        <v>45291</v>
      </c>
      <c r="G32" s="21">
        <f>5*167000*1.077</f>
        <v>899295</v>
      </c>
    </row>
    <row r="33" spans="1:7">
      <c r="A33" s="5" t="s">
        <v>73</v>
      </c>
      <c r="B33" s="5" t="s">
        <v>74</v>
      </c>
      <c r="C33" s="5" t="s">
        <v>27</v>
      </c>
      <c r="D33" s="19" t="s">
        <v>50</v>
      </c>
      <c r="E33" s="14">
        <v>44652</v>
      </c>
      <c r="F33" s="14">
        <v>45291</v>
      </c>
      <c r="G33" s="21">
        <f>2*105000*1.077</f>
        <v>226170</v>
      </c>
    </row>
    <row r="34" spans="1:7" ht="15" customHeight="1">
      <c r="A34" s="5" t="s">
        <v>73</v>
      </c>
      <c r="B34" s="5" t="s">
        <v>74</v>
      </c>
      <c r="C34" s="5" t="s">
        <v>27</v>
      </c>
      <c r="D34" s="19" t="s">
        <v>50</v>
      </c>
      <c r="E34" s="14">
        <v>44652</v>
      </c>
      <c r="F34" s="14">
        <v>45291</v>
      </c>
      <c r="G34" s="21">
        <f>10*185000*1.077</f>
        <v>1992450</v>
      </c>
    </row>
    <row r="35" spans="1:7">
      <c r="A35" s="5" t="s">
        <v>73</v>
      </c>
      <c r="B35" s="5" t="s">
        <v>74</v>
      </c>
      <c r="C35" s="5" t="s">
        <v>27</v>
      </c>
      <c r="D35" s="19" t="s">
        <v>50</v>
      </c>
      <c r="E35" s="14">
        <v>44652</v>
      </c>
      <c r="F35" s="14">
        <v>45291</v>
      </c>
      <c r="G35" s="21">
        <f>5*220000*1.077</f>
        <v>1184700</v>
      </c>
    </row>
    <row r="36" spans="1:7">
      <c r="A36" s="5" t="s">
        <v>79</v>
      </c>
      <c r="B36" s="5" t="s">
        <v>80</v>
      </c>
      <c r="C36" s="5" t="s">
        <v>27</v>
      </c>
      <c r="D36" s="19" t="s">
        <v>50</v>
      </c>
      <c r="E36" s="14">
        <v>44652</v>
      </c>
      <c r="F36" s="14">
        <v>45291</v>
      </c>
      <c r="G36" s="21">
        <f>2*310000*1.077</f>
        <v>667740</v>
      </c>
    </row>
    <row r="37" spans="1:7">
      <c r="A37" s="5" t="s">
        <v>73</v>
      </c>
      <c r="B37" s="5" t="s">
        <v>74</v>
      </c>
      <c r="C37" s="5" t="s">
        <v>70</v>
      </c>
      <c r="D37" s="19" t="s">
        <v>50</v>
      </c>
      <c r="E37" s="14">
        <v>44652</v>
      </c>
      <c r="F37" s="14">
        <v>45291</v>
      </c>
      <c r="G37" s="21">
        <f>1195079*1.077*5</f>
        <v>6435500.4149999991</v>
      </c>
    </row>
    <row r="38" spans="1:7" ht="15" customHeight="1">
      <c r="A38" s="5" t="s">
        <v>81</v>
      </c>
      <c r="B38" s="5" t="s">
        <v>74</v>
      </c>
      <c r="C38" s="5" t="s">
        <v>70</v>
      </c>
      <c r="D38" s="19" t="s">
        <v>50</v>
      </c>
      <c r="E38" s="14">
        <v>44652</v>
      </c>
      <c r="F38" s="14">
        <v>45291</v>
      </c>
      <c r="G38" s="21">
        <f>4*1261150*1.077</f>
        <v>5433034.2000000002</v>
      </c>
    </row>
    <row r="39" spans="1:7">
      <c r="A39" s="5" t="s">
        <v>82</v>
      </c>
      <c r="B39" s="5" t="s">
        <v>83</v>
      </c>
      <c r="C39" s="5" t="s">
        <v>70</v>
      </c>
      <c r="D39" s="19" t="s">
        <v>50</v>
      </c>
      <c r="E39" s="14">
        <v>44652</v>
      </c>
      <c r="F39" s="14">
        <v>45291</v>
      </c>
      <c r="G39" s="21">
        <f>2*1484104*1.077</f>
        <v>3196760.0159999998</v>
      </c>
    </row>
    <row r="40" spans="1:7" ht="27.75" customHeight="1">
      <c r="A40" s="5" t="s">
        <v>82</v>
      </c>
      <c r="B40" s="5" t="s">
        <v>83</v>
      </c>
      <c r="C40" s="5" t="s">
        <v>70</v>
      </c>
      <c r="D40" s="19" t="s">
        <v>50</v>
      </c>
      <c r="E40" s="14">
        <v>44652</v>
      </c>
      <c r="F40" s="14">
        <v>45291</v>
      </c>
      <c r="G40" s="21">
        <f>3*1353670*1.077</f>
        <v>4373707.7699999996</v>
      </c>
    </row>
    <row r="41" spans="1:7" ht="31.5" customHeight="1">
      <c r="A41" s="5" t="s">
        <v>84</v>
      </c>
      <c r="B41" s="5" t="s">
        <v>85</v>
      </c>
      <c r="C41" s="5" t="s">
        <v>33</v>
      </c>
      <c r="D41" s="18" t="s">
        <v>24</v>
      </c>
      <c r="E41" s="14">
        <v>44562</v>
      </c>
      <c r="F41" s="14">
        <v>46022</v>
      </c>
      <c r="G41" s="21">
        <f>4*150000*1.077</f>
        <v>646200</v>
      </c>
    </row>
    <row r="42" spans="1:7" ht="53.25" customHeight="1">
      <c r="A42" s="5" t="s">
        <v>86</v>
      </c>
      <c r="B42" s="5" t="s">
        <v>87</v>
      </c>
      <c r="C42" s="5" t="s">
        <v>33</v>
      </c>
      <c r="D42" s="18" t="s">
        <v>24</v>
      </c>
      <c r="E42" s="14">
        <v>44562</v>
      </c>
      <c r="F42" s="14">
        <v>46022</v>
      </c>
      <c r="G42" s="21">
        <f>4*155000*1.077</f>
        <v>667740</v>
      </c>
    </row>
    <row r="43" spans="1:7" ht="59.25" customHeight="1">
      <c r="A43" s="5" t="s">
        <v>88</v>
      </c>
      <c r="B43" s="5" t="s">
        <v>89</v>
      </c>
      <c r="C43" s="5" t="s">
        <v>27</v>
      </c>
      <c r="D43" s="18" t="s">
        <v>24</v>
      </c>
      <c r="E43" s="14">
        <v>44378</v>
      </c>
      <c r="F43" s="14">
        <v>44620</v>
      </c>
      <c r="G43" s="21">
        <v>2640118.4500000002</v>
      </c>
    </row>
    <row r="44" spans="1:7" s="11" customFormat="1">
      <c r="A44" s="10" t="s">
        <v>44</v>
      </c>
      <c r="B44" s="10" t="s">
        <v>45</v>
      </c>
      <c r="C44" s="5" t="s">
        <v>33</v>
      </c>
      <c r="D44" s="18" t="s">
        <v>24</v>
      </c>
      <c r="E44" s="15">
        <v>44560</v>
      </c>
      <c r="F44" s="15">
        <v>44773</v>
      </c>
      <c r="G44" s="22">
        <v>132344</v>
      </c>
    </row>
    <row r="45" spans="1:7" s="13" customFormat="1" ht="29.25" customHeight="1">
      <c r="A45" s="12" t="s">
        <v>90</v>
      </c>
      <c r="B45" s="12" t="s">
        <v>91</v>
      </c>
      <c r="C45" s="10" t="s">
        <v>92</v>
      </c>
      <c r="D45" s="19" t="s">
        <v>50</v>
      </c>
      <c r="E45" s="16">
        <v>44562</v>
      </c>
      <c r="F45" s="16">
        <v>46752</v>
      </c>
      <c r="G45" s="23">
        <v>4090692.78</v>
      </c>
    </row>
  </sheetData>
  <autoFilter ref="A4:G4" xr:uid="{00000000-0009-0000-0000-000002000000}"/>
  <mergeCells count="6">
    <mergeCell ref="G3:G4"/>
    <mergeCell ref="A3:B3"/>
    <mergeCell ref="C3:C4"/>
    <mergeCell ref="D3:D4"/>
    <mergeCell ref="E3:E4"/>
    <mergeCell ref="F3:F4"/>
  </mergeCells>
  <dataValidations count="1">
    <dataValidation type="list" allowBlank="1" showInputMessage="1" showErrorMessage="1" sqref="D3 D5:D1048576" xr:uid="{00000000-0002-0000-0200-000000000000}">
      <formula1>Verfahren</formula1>
    </dataValidation>
  </dataValidations>
  <pageMargins left="0.7" right="0.7" top="0.78740157499999996" bottom="0.78740157499999996" header="0.3" footer="0.3"/>
  <pageSetup paperSize="9" scale="39" fitToHeight="0" orientation="landscape" horizontalDpi="300" verticalDpi="300" r:id="rId1"/>
  <headerFooter>
    <oddHeader>&amp;CBeschaffungsreporting 2021&amp;R&amp;G</oddHeader>
    <oddFooter>&amp;CV01.01</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CA82BF76B73344A0CAF23CED4ADC84" ma:contentTypeVersion="13" ma:contentTypeDescription="Ein neues Dokument erstellen." ma:contentTypeScope="" ma:versionID="b8cc2d6b802b5e95463d6481591017fc">
  <xsd:schema xmlns:xsd="http://www.w3.org/2001/XMLSchema" xmlns:xs="http://www.w3.org/2001/XMLSchema" xmlns:p="http://schemas.microsoft.com/office/2006/metadata/properties" xmlns:ns2="912de214-0af6-4686-9643-8f73dd22b3f6" xmlns:ns3="ce7196bc-4676-4d5f-8fe5-cd00916aaf08" targetNamespace="http://schemas.microsoft.com/office/2006/metadata/properties" ma:root="true" ma:fieldsID="1b1ce415df0c465d9f648dfbf5ac0375" ns2:_="" ns3:_="">
    <xsd:import namespace="912de214-0af6-4686-9643-8f73dd22b3f6"/>
    <xsd:import namespace="ce7196bc-4676-4d5f-8fe5-cd00916aaf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2de214-0af6-4686-9643-8f73dd22b3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7196bc-4676-4d5f-8fe5-cd00916aaf0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e7196bc-4676-4d5f-8fe5-cd00916aaf08">
      <UserInfo>
        <DisplayName>Pfister Ulrike, F314</DisplayName>
        <AccountId>15</AccountId>
        <AccountType/>
      </UserInfo>
      <UserInfo>
        <DisplayName>Ackermann Roland, F313</DisplayName>
        <AccountId>16</AccountId>
        <AccountType/>
      </UserInfo>
      <UserInfo>
        <DisplayName>Buerki Sheila, F314</DisplayName>
        <AccountId>17</AccountId>
        <AccountType/>
      </UserInfo>
      <UserInfo>
        <DisplayName>Apolloni Brigitte, CompCar2.7</DisplayName>
        <AccountId>18</AccountId>
        <AccountType/>
      </UserInfo>
      <UserInfo>
        <DisplayName>Arcadio Alessandra, LS75.4</DisplayName>
        <AccountId>19</AccountId>
        <AccountType/>
      </UserInfo>
      <UserInfo>
        <DisplayName>Balmer Christoph, PN14</DisplayName>
        <AccountId>20</AccountId>
        <AccountType/>
      </UserInfo>
      <UserInfo>
        <DisplayName>Binggeli Fredi, CompCar2.7</DisplayName>
        <AccountId>21</AccountId>
        <AccountType/>
      </UserInfo>
      <UserInfo>
        <DisplayName>Bulgheroni Remo, LS75.4</DisplayName>
        <AccountId>22</AccountId>
        <AccountType/>
      </UserInfo>
      <UserInfo>
        <DisplayName>Busch Egger Ursula, F312</DisplayName>
        <AccountId>23</AccountId>
        <AccountType/>
      </UserInfo>
      <UserInfo>
        <DisplayName>Chiandusso Oriana, PN14</DisplayName>
        <AccountId>24</AccountId>
        <AccountType/>
      </UserInfo>
      <UserInfo>
        <DisplayName>Conrad Joerg, F313</DisplayName>
        <AccountId>25</AccountId>
        <AccountType/>
      </UserInfo>
      <UserInfo>
        <DisplayName>Dummermuth Stefan, F231</DisplayName>
        <AccountId>26</AccountId>
        <AccountType/>
      </UserInfo>
      <UserInfo>
        <DisplayName>Ernst Thomas</DisplayName>
        <AccountId>27</AccountId>
        <AccountType/>
      </UserInfo>
      <UserInfo>
        <DisplayName>Fakih Kassim, F312</DisplayName>
        <AccountId>28</AccountId>
        <AccountType/>
      </UserInfo>
      <UserInfo>
        <DisplayName>Frauchiger Florian, F313</DisplayName>
        <AccountId>29</AccountId>
        <AccountType/>
      </UserInfo>
      <UserInfo>
        <DisplayName>Gasser Christophe, F313</DisplayName>
        <AccountId>30</AccountId>
        <AccountType/>
      </UserInfo>
      <UserInfo>
        <DisplayName>Gerber Isabelle, F315</DisplayName>
        <AccountId>31</AccountId>
        <AccountType/>
      </UserInfo>
      <UserInfo>
        <DisplayName>Gysin Daniel, F315</DisplayName>
        <AccountId>32</AccountId>
        <AccountType/>
      </UserInfo>
      <UserInfo>
        <DisplayName>Hurni Rudolf, PA222</DisplayName>
        <AccountId>33</AccountId>
        <AccountType/>
      </UserInfo>
      <UserInfo>
        <DisplayName>Jaisli Daniel, F312</DisplayName>
        <AccountId>35</AccountId>
        <AccountType/>
      </UserInfo>
      <UserInfo>
        <DisplayName>Jacob Ilda, F314</DisplayName>
        <AccountId>36</AccountId>
        <AccountType/>
      </UserInfo>
      <UserInfo>
        <DisplayName>Jau Beat, F313</DisplayName>
        <AccountId>37</AccountId>
        <AccountType/>
      </UserInfo>
      <UserInfo>
        <DisplayName>Jost Michael, CompCar2.7</DisplayName>
        <AccountId>38</AccountId>
        <AccountType/>
      </UserInfo>
      <UserInfo>
        <DisplayName>Juelke-Suess Marion, F312</DisplayName>
        <AccountId>39</AccountId>
        <AccountType/>
      </UserInfo>
      <UserInfo>
        <DisplayName>Kaeser Miriam, F314</DisplayName>
        <AccountId>40</AccountId>
        <AccountType/>
      </UserInfo>
      <UserInfo>
        <DisplayName>Klossner Beatrice, F312</DisplayName>
        <AccountId>42</AccountId>
        <AccountType/>
      </UserInfo>
      <UserInfo>
        <DisplayName>Kunath Eva-Maria, KS</DisplayName>
        <AccountId>43</AccountId>
        <AccountType/>
      </UserInfo>
      <UserInfo>
        <DisplayName>Kunemann Marc, F315</DisplayName>
        <AccountId>44</AccountId>
        <AccountType/>
      </UserInfo>
      <UserInfo>
        <DisplayName>Zimmermann Sophie, F231</DisplayName>
        <AccountId>45</AccountId>
        <AccountType/>
      </UserInfo>
      <UserInfo>
        <DisplayName>Wullschleger Daniel, F313</DisplayName>
        <AccountId>46</AccountId>
        <AccountType/>
      </UserInfo>
      <UserInfo>
        <DisplayName>Wueest Eveline</DisplayName>
        <AccountId>47</AccountId>
        <AccountType/>
      </UserInfo>
      <UserInfo>
        <DisplayName>Walther Kurt, F312</DisplayName>
        <AccountId>48</AccountId>
        <AccountType/>
      </UserInfo>
      <UserInfo>
        <DisplayName>Stoeckli Reto, LS75.4</DisplayName>
        <AccountId>49</AccountId>
        <AccountType/>
      </UserInfo>
      <UserInfo>
        <DisplayName>Staub Monika, F314</DisplayName>
        <AccountId>50</AccountId>
        <AccountType/>
      </UserInfo>
      <UserInfo>
        <DisplayName>Schindler Volker, F312</DisplayName>
        <AccountId>51</AccountId>
        <AccountType/>
      </UserInfo>
      <UserInfo>
        <DisplayName>Ruppen Jonas, F312</DisplayName>
        <AccountId>52</AccountId>
        <AccountType/>
      </UserInfo>
      <UserInfo>
        <DisplayName>Roux Gerhard, F312</DisplayName>
        <AccountId>53</AccountId>
        <AccountType/>
      </UserInfo>
      <UserInfo>
        <DisplayName>Rieder Juerg</DisplayName>
        <AccountId>54</AccountId>
        <AccountType/>
      </UserInfo>
      <UserInfo>
        <DisplayName>Richard Wilfried, F312</DisplayName>
        <AccountId>55</AccountId>
        <AccountType/>
      </UserInfo>
      <UserInfo>
        <DisplayName>Renatus Remo, F313</DisplayName>
        <AccountId>56</AccountId>
        <AccountType/>
      </UserInfo>
      <UserInfo>
        <DisplayName>Marciello Nicoletta, F313</DisplayName>
        <AccountId>57</AccountId>
        <AccountType/>
      </UserInfo>
      <UserInfo>
        <DisplayName>Nikolic Oliver, F312</DisplayName>
        <AccountId>58</AccountId>
        <AccountType/>
      </UserInfo>
      <UserInfo>
        <DisplayName>Meister Roger, LS75.4</DisplayName>
        <AccountId>59</AccountId>
        <AccountType/>
      </UserInfo>
      <UserInfo>
        <DisplayName>Lutz Viola, F312</DisplayName>
        <AccountId>60</AccountId>
        <AccountType/>
      </UserInfo>
      <UserInfo>
        <DisplayName>Luethi Thomas, PA221</DisplayName>
        <AccountId>61</AccountId>
        <AccountType/>
      </UserInfo>
      <UserInfo>
        <DisplayName>Rohrbach Yanik, CompCar2.7</DisplayName>
        <AccountId>62</AccountId>
        <AccountType/>
      </UserInfo>
      <UserInfo>
        <DisplayName>Wettstein Jonas, F30</DisplayName>
        <AccountId>8</AccountId>
        <AccountType/>
      </UserInfo>
      <UserInfo>
        <DisplayName>Di Mineo Giuseppe, F312</DisplayName>
        <AccountId>63</AccountId>
        <AccountType/>
      </UserInfo>
      <UserInfo>
        <DisplayName>Kupferschmied Stefan</DisplayName>
        <AccountId>64</AccountId>
        <AccountType/>
      </UserInfo>
      <UserInfo>
        <DisplayName>Schlub Thomas, F315</DisplayName>
        <AccountId>67</AccountId>
        <AccountType/>
      </UserInfo>
      <UserInfo>
        <DisplayName>Cagli Nisan, F312</DisplayName>
        <AccountId>86</AccountId>
        <AccountType/>
      </UserInfo>
      <UserInfo>
        <DisplayName>Moser Nicole, F312</DisplayName>
        <AccountId>87</AccountId>
        <AccountType/>
      </UserInfo>
      <UserInfo>
        <DisplayName>Egger Thomas, F3</DisplayName>
        <AccountId>88</AccountId>
        <AccountType/>
      </UserInfo>
      <UserInfo>
        <DisplayName>Gysel Michael, F314</DisplayName>
        <AccountId>89</AccountId>
        <AccountType/>
      </UserInfo>
      <UserInfo>
        <DisplayName>Treichler Andreas extern</DisplayName>
        <AccountId>91</AccountId>
        <AccountType/>
      </UserInfo>
      <UserInfo>
        <DisplayName>Weibel Michaela, F30</DisplayName>
        <AccountId>7</AccountId>
        <AccountType/>
      </UserInfo>
      <UserInfo>
        <DisplayName>Reiniger Lukas, Stab Legal6</DisplayName>
        <AccountId>68</AccountId>
        <AccountType/>
      </UserInfo>
      <UserInfo>
        <DisplayName>Hertel Battaglia Christine, Stab Legal2</DisplayName>
        <AccountId>70</AccountId>
        <AccountType/>
      </UserInfo>
      <UserInfo>
        <DisplayName>Marti Michael, Stab Legal2</DisplayName>
        <AccountId>71</AccountId>
        <AccountType/>
      </UserInfo>
      <UserInfo>
        <DisplayName>Haenni Daniel, Stab Legal6</DisplayName>
        <AccountId>69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3D2307-0B5F-4427-A16F-72B9B74ED915}"/>
</file>

<file path=customXml/itemProps2.xml><?xml version="1.0" encoding="utf-8"?>
<ds:datastoreItem xmlns:ds="http://schemas.openxmlformats.org/officeDocument/2006/customXml" ds:itemID="{BB50CADE-83BC-4522-A2E3-0BB2D042E11C}"/>
</file>

<file path=customXml/itemProps3.xml><?xml version="1.0" encoding="utf-8"?>
<ds:datastoreItem xmlns:ds="http://schemas.openxmlformats.org/officeDocument/2006/customXml" ds:itemID="{4976653B-B1C2-42F7-A1BC-07C1142501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Wettstein Jonas, F4111</dc:creator>
  <cp:keywords/>
  <dc:description/>
  <cp:lastModifiedBy/>
  <cp:revision/>
  <dcterms:created xsi:type="dcterms:W3CDTF">2010-10-27T02:08:38Z</dcterms:created>
  <dcterms:modified xsi:type="dcterms:W3CDTF">2022-09-12T09:13:12Z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EZIAL">
    <vt:lpwstr>Blank</vt:lpwstr>
  </property>
  <property fmtid="{D5CDD505-2E9C-101B-9397-08002B2CF9AE}" pid="3" name="ContentTypeId">
    <vt:lpwstr>0x01010020CA82BF76B73344A0CAF23CED4ADC84</vt:lpwstr>
  </property>
  <property fmtid="{D5CDD505-2E9C-101B-9397-08002B2CF9AE}" pid="4" name="_dlc_DocIdItemGuid">
    <vt:lpwstr>bac0ab24-a125-4712-ab82-a1468fa5993d</vt:lpwstr>
  </property>
  <property fmtid="{D5CDD505-2E9C-101B-9397-08002B2CF9AE}" pid="5" name="PcDocClassification">
    <vt:lpwstr/>
  </property>
  <property fmtid="{D5CDD505-2E9C-101B-9397-08002B2CF9AE}" pid="6" name="ProjectPhases">
    <vt:lpwstr/>
  </property>
  <property fmtid="{D5CDD505-2E9C-101B-9397-08002B2CF9AE}" pid="7" name="TaxKeyword">
    <vt:lpwstr/>
  </property>
  <property fmtid="{D5CDD505-2E9C-101B-9397-08002B2CF9AE}" pid="8" name="PcDocTargetAudience">
    <vt:lpwstr/>
  </property>
  <property fmtid="{D5CDD505-2E9C-101B-9397-08002B2CF9AE}" pid="9" name="PcDocContentForm">
    <vt:lpwstr/>
  </property>
  <property fmtid="{D5CDD505-2E9C-101B-9397-08002B2CF9AE}" pid="10" name="ProjectModule">
    <vt:lpwstr/>
  </property>
  <property fmtid="{D5CDD505-2E9C-101B-9397-08002B2CF9AE}" pid="11" name="PcDocLifecycle">
    <vt:lpwstr/>
  </property>
  <property fmtid="{D5CDD505-2E9C-101B-9397-08002B2CF9AE}" pid="12" name="ProjectStatus">
    <vt:lpwstr/>
  </property>
  <property fmtid="{D5CDD505-2E9C-101B-9397-08002B2CF9AE}" pid="13" name="PcDocContentType">
    <vt:lpwstr/>
  </property>
  <property fmtid="{D5CDD505-2E9C-101B-9397-08002B2CF9AE}" pid="14" name="MSIP_Label_f9a68f73-b527-45da-b1a3-2f598590be36_Enabled">
    <vt:lpwstr>true</vt:lpwstr>
  </property>
  <property fmtid="{D5CDD505-2E9C-101B-9397-08002B2CF9AE}" pid="15" name="MSIP_Label_f9a68f73-b527-45da-b1a3-2f598590be36_SetDate">
    <vt:lpwstr>2022-02-01T07:54:49Z</vt:lpwstr>
  </property>
  <property fmtid="{D5CDD505-2E9C-101B-9397-08002B2CF9AE}" pid="16" name="MSIP_Label_f9a68f73-b527-45da-b1a3-2f598590be36_Method">
    <vt:lpwstr>Standard</vt:lpwstr>
  </property>
  <property fmtid="{D5CDD505-2E9C-101B-9397-08002B2CF9AE}" pid="17" name="MSIP_Label_f9a68f73-b527-45da-b1a3-2f598590be36_Name">
    <vt:lpwstr>internal</vt:lpwstr>
  </property>
  <property fmtid="{D5CDD505-2E9C-101B-9397-08002B2CF9AE}" pid="18" name="MSIP_Label_f9a68f73-b527-45da-b1a3-2f598590be36_SiteId">
    <vt:lpwstr>3ae7c479-0cf1-47f4-8f84-929f364eff67</vt:lpwstr>
  </property>
  <property fmtid="{D5CDD505-2E9C-101B-9397-08002B2CF9AE}" pid="19" name="MSIP_Label_f9a68f73-b527-45da-b1a3-2f598590be36_ActionId">
    <vt:lpwstr>412cd802-f6cc-4b6e-b2c3-68501bf33485</vt:lpwstr>
  </property>
  <property fmtid="{D5CDD505-2E9C-101B-9397-08002B2CF9AE}" pid="20" name="MSIP_Label_f9a68f73-b527-45da-b1a3-2f598590be36_ContentBits">
    <vt:lpwstr>0</vt:lpwstr>
  </property>
</Properties>
</file>